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Koda\GIT_CT\projects\DMV\Naročila\20-x23 DMV zakonodaja 1.1.2021\ExcelKalkulator\"/>
    </mc:Choice>
  </mc:AlternateContent>
  <workbookProtection workbookAlgorithmName="SHA-512" workbookHashValue="hXFR5oY9aDazisvJSPzP7xiw4CnHs4PFxgwZmwZ1maHRyx5i1UlvgkS3X/AQvGC9rrSLgsOhNwBFVEgyZRnx9Q==" workbookSaltValue="KvKfVKMcTeoHhfuL8J+o2w==" workbookSpinCount="100000" lockStructure="1"/>
  <bookViews>
    <workbookView xWindow="0" yWindow="0" windowWidth="27600" windowHeight="12285"/>
  </bookViews>
  <sheets>
    <sheet name="Izracun" sheetId="2" r:id="rId1"/>
    <sheet name="Sifranti"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B16" i="2" s="1"/>
  <c r="B30" i="2" l="1"/>
  <c r="B22" i="2" s="1"/>
  <c r="B36" i="2"/>
  <c r="B18" i="2" l="1"/>
  <c r="B35" i="2"/>
  <c r="B31" i="2" s="1"/>
  <c r="B34" i="2" l="1"/>
  <c r="B20" i="2"/>
  <c r="B19" i="2"/>
  <c r="B33" i="2" l="1"/>
  <c r="B32" i="2"/>
  <c r="B17" i="2" l="1"/>
  <c r="B21" i="2" s="1"/>
  <c r="B23" i="2" s="1"/>
</calcChain>
</file>

<file path=xl/comments1.xml><?xml version="1.0" encoding="utf-8"?>
<comments xmlns="http://schemas.openxmlformats.org/spreadsheetml/2006/main">
  <authors>
    <author>Barbara Artelj</author>
  </authors>
  <commentList>
    <comment ref="B11" authorId="0" shapeId="0">
      <text>
        <r>
          <rPr>
            <sz val="9"/>
            <color indexed="81"/>
            <rFont val="Segoe UI"/>
            <family val="2"/>
          </rPr>
          <t xml:space="preserve">POJASNILO ZA OSEBNA VEČNAMENSKA VOZILA: Za motorna vozila iz 9. člena tega zakona, ki so konstruirana za prevoz ljudi in blaga (osebna večnamenska vozila) in se štejejo, da so namenjena prevozu blaga ali tovora ter jih proizvajalci homologirajo kot tovorna vozila, uvrščajo pa se pod tarifno oznako 8703 (so predmet obdavčitve z DMV), se davek zniža za 30 %, če kumulativno izpolnjujejo naslednje pogoje:
-      razmerje med maso potnikov in maso tovora mora biti v korist tovora. Razmerje se ugotovi po formuli: P - (M + (N x 68)) &gt; N x 68, pri čemer je:        
P  - največja tehnično dovoljena masa obremenjenega vozila v kg, 
M  - masa vozila, pripravljenega za vožnjo, v kg, 
N  - število sedežev razen voznikovega; 
-      stranske okenske odprtine v prostoru, ki je namenjen prevozu tovora, ne smejo biti zastekljene, temveč fiksno zaprte s pločevino ali drugim ustreznim materialom; 
-      tovorni prostor mora biti od potniškega ločen s pregrado (pločevina ali kovinska mreža) po vsej višini in širini in 
-      vozilo je opremljeno z napravo za zvočni opozorilni signal pri vzvratni vožnji.
Če motorno vozilo izpolnjuje pogoje za znižanje davka po prvem odstavku (vozilo z 8 ali več sedeži) in drugem odstavku (osebno večnamensko vozilo), se davek zniža največ za 30 %. 
</t>
        </r>
      </text>
    </comment>
  </commentList>
</comments>
</file>

<file path=xl/sharedStrings.xml><?xml version="1.0" encoding="utf-8"?>
<sst xmlns="http://schemas.openxmlformats.org/spreadsheetml/2006/main" count="187" uniqueCount="96">
  <si>
    <t>OPOMBE ZA RAZVOJ</t>
  </si>
  <si>
    <t>Ročni vnos</t>
  </si>
  <si>
    <t>Šifrant</t>
  </si>
  <si>
    <t>Datum pridobitve (nakupa):</t>
  </si>
  <si>
    <t>DA</t>
  </si>
  <si>
    <r>
      <t xml:space="preserve">Ko zavezanec vpisuje datum, se pojavi pripomba: Vpišite datum večji ali enak  1.1.2021. </t>
    </r>
    <r>
      <rPr>
        <b/>
        <sz val="11"/>
        <color theme="1"/>
        <rFont val="Calibri"/>
        <family val="2"/>
        <charset val="238"/>
        <scheme val="minor"/>
      </rPr>
      <t/>
    </r>
  </si>
  <si>
    <t>Vrsta  motornega vozila:</t>
  </si>
  <si>
    <t>Vrsta goriva, ki se uporablja za pogon:</t>
  </si>
  <si>
    <t>g/km</t>
  </si>
  <si>
    <t>Moč motorja:</t>
  </si>
  <si>
    <t>kW</t>
  </si>
  <si>
    <t>Okoljevarstvena kategorija (emisijski standard EURO):</t>
  </si>
  <si>
    <t>Število sedežev 8 ali več:</t>
  </si>
  <si>
    <t>Spustni seznam : DA, NE</t>
  </si>
  <si>
    <t>Osebno večnamensko vozilo:</t>
  </si>
  <si>
    <t>V polje se doda pripomba, ki je navedena.</t>
  </si>
  <si>
    <t>Novo vozilo:</t>
  </si>
  <si>
    <t>Datum prve registracije oz. datum potrdila o skladnosti (COC):</t>
  </si>
  <si>
    <r>
      <t xml:space="preserve">Starost vozila se izračuna glede na vpisane datume v poljih: Datum prve registracije oz. datum potrdila o skladnosti (COC) in Datum pridobitve  (nakupa)- (to polje predstavlja Datum nastanka obveznosti). </t>
    </r>
    <r>
      <rPr>
        <b/>
        <sz val="11"/>
        <color theme="1"/>
        <rFont val="Calibri"/>
        <family val="2"/>
        <charset val="238"/>
        <scheme val="minor"/>
      </rPr>
      <t/>
    </r>
  </si>
  <si>
    <t>Največja hitrost vozila (če je moč motorja 4 kW ali manj)</t>
  </si>
  <si>
    <t>Minimalni znesek po kriteriju CO2</t>
  </si>
  <si>
    <t>€</t>
  </si>
  <si>
    <t>NE</t>
  </si>
  <si>
    <t>Pribitek po kriteriju CO2</t>
  </si>
  <si>
    <t>Minimalni znesek po kriteriju moč motorja</t>
  </si>
  <si>
    <t>Pribitek po kriteriju moč motorja</t>
  </si>
  <si>
    <t>Znesek po kriteriju EURO</t>
  </si>
  <si>
    <t>Znižanje davka za 30 % (8 ali več sedežev oz. večnamensko vozilo)</t>
  </si>
  <si>
    <t>Končni znesek davka</t>
  </si>
  <si>
    <t>DropDown</t>
  </si>
  <si>
    <t>VrstaMotornegaVozila</t>
  </si>
  <si>
    <t>Osebno vozilo (KN 8703)</t>
  </si>
  <si>
    <t>Bivalno vozilo (KN 8703)</t>
  </si>
  <si>
    <t>Motorno kolo (KN 8711)</t>
  </si>
  <si>
    <t>Štirikolesnik (KN 8703)</t>
  </si>
  <si>
    <t>Trikolesnik (KN 8703)</t>
  </si>
  <si>
    <t>VrstaGoriva</t>
  </si>
  <si>
    <t>goriva brez izpustov CO2 (gorivne celice, vodik, kisik..)</t>
  </si>
  <si>
    <t>kombinirano (bencin + druga vrsta pogona)</t>
  </si>
  <si>
    <t>kombinirano (dizel + druga vrsta pogona)</t>
  </si>
  <si>
    <t>bencin</t>
  </si>
  <si>
    <t>dizel</t>
  </si>
  <si>
    <t>elektrika</t>
  </si>
  <si>
    <t>kombinirano (druga kombinacija)</t>
  </si>
  <si>
    <t>plin</t>
  </si>
  <si>
    <t>Euro emisijski razred</t>
  </si>
  <si>
    <t>EURO3</t>
  </si>
  <si>
    <t>EURO4</t>
  </si>
  <si>
    <t>EURO5</t>
  </si>
  <si>
    <t>EURO5a</t>
  </si>
  <si>
    <t>EURO5b</t>
  </si>
  <si>
    <t>EURO6</t>
  </si>
  <si>
    <t>EURO6a</t>
  </si>
  <si>
    <t>EURO6b</t>
  </si>
  <si>
    <t>EURO6c</t>
  </si>
  <si>
    <t>EURO6d</t>
  </si>
  <si>
    <t>Višji od EURO6d</t>
  </si>
  <si>
    <t>EURO0</t>
  </si>
  <si>
    <t>EURO1</t>
  </si>
  <si>
    <t>EURO2</t>
  </si>
  <si>
    <t>Ni podatka</t>
  </si>
  <si>
    <t>Izpust C02 bencin</t>
  </si>
  <si>
    <t>Vrednosti</t>
  </si>
  <si>
    <t>minimalna Vrednost</t>
  </si>
  <si>
    <t>pribitek</t>
  </si>
  <si>
    <t>Izpust C02 dizel</t>
  </si>
  <si>
    <t>EURO Bencin</t>
  </si>
  <si>
    <t>EURO Dizel</t>
  </si>
  <si>
    <t>Euro kolo</t>
  </si>
  <si>
    <t>Amortizacija</t>
  </si>
  <si>
    <t>Leto</t>
  </si>
  <si>
    <t>Procent</t>
  </si>
  <si>
    <t>Razlika Leto</t>
  </si>
  <si>
    <t>Odstotek davka na motorna vozila - Amortizacija</t>
  </si>
  <si>
    <t>%</t>
  </si>
  <si>
    <t>Modul</t>
  </si>
  <si>
    <t>C02 pri izračunu</t>
  </si>
  <si>
    <t>C02 znesek</t>
  </si>
  <si>
    <t>TipGoriva</t>
  </si>
  <si>
    <t>C02 šifrant vrednost pribitka</t>
  </si>
  <si>
    <t>C02 razlika C02</t>
  </si>
  <si>
    <t>Kolo, trikolesnik, štiri kolesnik</t>
  </si>
  <si>
    <t>Minimalna obveznost</t>
  </si>
  <si>
    <t>Močmotorja(kW)</t>
  </si>
  <si>
    <t>SkupinaVozil</t>
  </si>
  <si>
    <t>VrstaVozila</t>
  </si>
  <si>
    <t>Osebno</t>
  </si>
  <si>
    <t>Bivalno</t>
  </si>
  <si>
    <t>KoloInPodobno</t>
  </si>
  <si>
    <t>Bivalno moč motorja KW</t>
  </si>
  <si>
    <t>Vrsta CO2</t>
  </si>
  <si>
    <t>NEDC</t>
  </si>
  <si>
    <t>WLTP</t>
  </si>
  <si>
    <t>Izpust CO2:</t>
  </si>
  <si>
    <t>NEDC/WLTP, V primeru da je WLTP vrednost izponjena, mora biti izbrano WLTP in ne NEDC</t>
  </si>
  <si>
    <t>IZRAČUN DMV od 1.1.2021 dalje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</si>
</sst>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006100"/>
      <name val="Calibri"/>
      <family val="2"/>
      <scheme val="minor"/>
    </font>
    <font>
      <sz val="11"/>
      <color rgb="FF9C0006"/>
      <name val="Calibri"/>
      <family val="2"/>
      <scheme val="minor"/>
    </font>
    <font>
      <b/>
      <sz val="11"/>
      <color theme="1"/>
      <name val="Arial"/>
      <family val="2"/>
      <charset val="238"/>
    </font>
    <font>
      <sz val="11"/>
      <color theme="1"/>
      <name val="Arial"/>
      <family val="2"/>
      <charset val="238"/>
    </font>
    <font>
      <b/>
      <sz val="11"/>
      <color theme="1"/>
      <name val="Calibri"/>
      <family val="2"/>
      <charset val="238"/>
      <scheme val="minor"/>
    </font>
    <font>
      <b/>
      <sz val="11"/>
      <name val="Arial"/>
      <family val="2"/>
      <charset val="238"/>
    </font>
    <font>
      <sz val="11"/>
      <color theme="1"/>
      <name val="Symbol"/>
      <family val="1"/>
      <charset val="2"/>
    </font>
    <font>
      <sz val="8"/>
      <color theme="1"/>
      <name val="Calibri"/>
      <family val="2"/>
      <charset val="238"/>
      <scheme val="minor"/>
    </font>
    <font>
      <sz val="10"/>
      <color theme="1"/>
      <name val="Calibri"/>
      <family val="2"/>
      <charset val="238"/>
      <scheme val="minor"/>
    </font>
    <font>
      <sz val="9"/>
      <color indexed="81"/>
      <name val="Segoe UI"/>
      <family val="2"/>
    </font>
    <font>
      <sz val="11"/>
      <color theme="1"/>
      <name val="Calibri"/>
      <family val="2"/>
      <charset val="238"/>
      <scheme val="minor"/>
    </font>
    <font>
      <b/>
      <u val="double"/>
      <sz val="11"/>
      <color theme="1"/>
      <name val="Arial"/>
      <family val="2"/>
      <charset val="238"/>
    </font>
    <font>
      <sz val="10"/>
      <color rgb="FF000000"/>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11" fillId="0" borderId="0"/>
  </cellStyleXfs>
  <cellXfs count="27">
    <xf numFmtId="0" fontId="0" fillId="0" borderId="0" xfId="0"/>
    <xf numFmtId="0" fontId="3" fillId="0" borderId="0" xfId="0" applyFont="1"/>
    <xf numFmtId="0" fontId="4" fillId="0" borderId="0" xfId="0" applyFont="1"/>
    <xf numFmtId="0" fontId="0" fillId="4" borderId="0" xfId="0" applyFill="1"/>
    <xf numFmtId="0" fontId="5" fillId="4" borderId="0" xfId="0" applyFont="1" applyFill="1"/>
    <xf numFmtId="0" fontId="6" fillId="0" borderId="0" xfId="0" applyFont="1"/>
    <xf numFmtId="0" fontId="4" fillId="0" borderId="1" xfId="0" applyFont="1" applyBorder="1"/>
    <xf numFmtId="0" fontId="7" fillId="0" borderId="0" xfId="0" applyFont="1" applyAlignment="1">
      <alignment horizontal="left" vertical="center" indent="5"/>
    </xf>
    <xf numFmtId="0" fontId="0" fillId="4" borderId="0" xfId="0" applyFill="1" applyAlignment="1">
      <alignment horizontal="justify" vertical="justify"/>
    </xf>
    <xf numFmtId="0" fontId="8" fillId="0" borderId="0" xfId="0" applyFont="1" applyAlignment="1">
      <alignment vertical="center"/>
    </xf>
    <xf numFmtId="0" fontId="9" fillId="0" borderId="0" xfId="0" applyFont="1" applyAlignment="1">
      <alignment horizontal="left" vertical="center" indent="5"/>
    </xf>
    <xf numFmtId="0" fontId="3" fillId="0" borderId="0" xfId="0" applyFont="1" applyBorder="1"/>
    <xf numFmtId="0" fontId="1" fillId="2" borderId="0" xfId="1"/>
    <xf numFmtId="0" fontId="2" fillId="3" borderId="0" xfId="2" applyAlignment="1">
      <alignment horizontal="center"/>
    </xf>
    <xf numFmtId="0" fontId="2" fillId="3" borderId="0" xfId="2"/>
    <xf numFmtId="14" fontId="4" fillId="0" borderId="1" xfId="0" applyNumberFormat="1" applyFont="1" applyBorder="1"/>
    <xf numFmtId="0" fontId="12" fillId="0" borderId="0" xfId="3" applyFont="1" applyFill="1"/>
    <xf numFmtId="0" fontId="4" fillId="0" borderId="0" xfId="3" applyFont="1" applyFill="1"/>
    <xf numFmtId="0" fontId="13" fillId="0" borderId="4" xfId="0" applyFont="1" applyBorder="1" applyAlignment="1">
      <alignment vertical="center"/>
    </xf>
    <xf numFmtId="0" fontId="13" fillId="0" borderId="5" xfId="0" applyFont="1" applyBorder="1" applyAlignment="1">
      <alignment horizontal="right" vertical="center"/>
    </xf>
    <xf numFmtId="0" fontId="1" fillId="2" borderId="2" xfId="1" applyBorder="1" applyAlignment="1">
      <alignment vertical="center" wrapText="1"/>
    </xf>
    <xf numFmtId="0" fontId="1" fillId="2" borderId="3" xfId="1" applyBorder="1" applyAlignment="1">
      <alignment vertical="center" wrapText="1"/>
    </xf>
    <xf numFmtId="0" fontId="11" fillId="0" borderId="0" xfId="3"/>
    <xf numFmtId="0" fontId="4" fillId="0" borderId="1" xfId="0" applyFont="1" applyBorder="1" applyAlignment="1">
      <alignment horizontal="right"/>
    </xf>
    <xf numFmtId="0" fontId="5" fillId="4" borderId="0" xfId="0" applyFont="1" applyFill="1" applyAlignment="1">
      <alignment horizontal="center"/>
    </xf>
    <xf numFmtId="0" fontId="2" fillId="3" borderId="0" xfId="2" applyAlignment="1">
      <alignment horizontal="center"/>
    </xf>
    <xf numFmtId="0" fontId="2" fillId="3" borderId="6" xfId="2" applyBorder="1" applyAlignment="1">
      <alignment horizontal="center"/>
    </xf>
  </cellXfs>
  <cellStyles count="4">
    <cellStyle name="Bad" xfId="2" builtinId="27"/>
    <cellStyle name="Good" xfId="1" builtinId="26"/>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7"/>
  <sheetViews>
    <sheetView tabSelected="1" workbookViewId="0">
      <selection activeCell="I22" sqref="I22"/>
    </sheetView>
  </sheetViews>
  <sheetFormatPr defaultRowHeight="15" x14ac:dyDescent="0.25"/>
  <cols>
    <col min="1" max="1" width="66.28515625" customWidth="1"/>
    <col min="2" max="2" width="52.85546875" bestFit="1" customWidth="1"/>
    <col min="4" max="4" width="18.5703125" hidden="1" customWidth="1"/>
    <col min="5" max="5" width="11" hidden="1" customWidth="1"/>
    <col min="6" max="6" width="185" hidden="1" customWidth="1"/>
  </cols>
  <sheetData>
    <row r="1" spans="1:16" x14ac:dyDescent="0.25">
      <c r="A1" s="1" t="s">
        <v>95</v>
      </c>
      <c r="B1" s="2"/>
      <c r="C1" s="2"/>
      <c r="D1" s="24" t="s">
        <v>0</v>
      </c>
      <c r="E1" s="24"/>
      <c r="F1" s="3"/>
    </row>
    <row r="2" spans="1:16" x14ac:dyDescent="0.25">
      <c r="A2" s="2"/>
      <c r="B2" s="2"/>
      <c r="C2" s="2"/>
      <c r="D2" s="4" t="s">
        <v>1</v>
      </c>
      <c r="E2" s="4" t="s">
        <v>2</v>
      </c>
      <c r="F2" s="3"/>
    </row>
    <row r="3" spans="1:16" x14ac:dyDescent="0.25">
      <c r="A3" s="5" t="s">
        <v>3</v>
      </c>
      <c r="B3" s="15">
        <v>44197</v>
      </c>
      <c r="C3" s="2"/>
      <c r="D3" s="3" t="s">
        <v>4</v>
      </c>
      <c r="E3" s="3"/>
      <c r="F3" s="3" t="s">
        <v>5</v>
      </c>
      <c r="P3" s="7"/>
    </row>
    <row r="4" spans="1:16" x14ac:dyDescent="0.25">
      <c r="A4" s="5" t="s">
        <v>6</v>
      </c>
      <c r="B4" s="6" t="s">
        <v>32</v>
      </c>
      <c r="C4" s="2"/>
      <c r="D4" s="3" t="s">
        <v>4</v>
      </c>
      <c r="E4" s="3" t="s">
        <v>4</v>
      </c>
      <c r="F4" s="3"/>
      <c r="P4" s="7"/>
    </row>
    <row r="5" spans="1:16" x14ac:dyDescent="0.25">
      <c r="A5" s="5" t="s">
        <v>7</v>
      </c>
      <c r="B5" s="6" t="s">
        <v>41</v>
      </c>
      <c r="C5" s="2"/>
      <c r="D5" s="3" t="s">
        <v>4</v>
      </c>
      <c r="E5" s="3" t="s">
        <v>4</v>
      </c>
      <c r="F5" s="3"/>
      <c r="P5" s="7"/>
    </row>
    <row r="6" spans="1:16" x14ac:dyDescent="0.25">
      <c r="A6" s="5" t="s">
        <v>93</v>
      </c>
      <c r="B6" s="6"/>
      <c r="C6" s="2" t="s">
        <v>8</v>
      </c>
      <c r="D6" s="3" t="s">
        <v>4</v>
      </c>
      <c r="E6" s="3"/>
      <c r="F6" s="3"/>
      <c r="P6" s="7"/>
    </row>
    <row r="7" spans="1:16" x14ac:dyDescent="0.25">
      <c r="A7" s="5" t="s">
        <v>90</v>
      </c>
      <c r="B7" s="23" t="s">
        <v>91</v>
      </c>
      <c r="C7" s="2"/>
      <c r="D7" s="3" t="s">
        <v>4</v>
      </c>
      <c r="E7" s="3" t="s">
        <v>4</v>
      </c>
      <c r="F7" s="3" t="s">
        <v>94</v>
      </c>
      <c r="P7" s="7"/>
    </row>
    <row r="8" spans="1:16" x14ac:dyDescent="0.25">
      <c r="A8" s="5" t="s">
        <v>9</v>
      </c>
      <c r="B8" s="6">
        <v>22</v>
      </c>
      <c r="C8" s="2" t="s">
        <v>10</v>
      </c>
      <c r="D8" s="3" t="s">
        <v>4</v>
      </c>
      <c r="E8" s="3"/>
      <c r="F8" s="3"/>
      <c r="P8" s="7"/>
    </row>
    <row r="9" spans="1:16" x14ac:dyDescent="0.25">
      <c r="A9" s="5" t="s">
        <v>11</v>
      </c>
      <c r="B9" s="6" t="s">
        <v>60</v>
      </c>
      <c r="C9" s="2"/>
      <c r="D9" s="3" t="s">
        <v>4</v>
      </c>
      <c r="E9" s="3" t="s">
        <v>4</v>
      </c>
      <c r="F9" s="3"/>
      <c r="P9" s="7"/>
    </row>
    <row r="10" spans="1:16" x14ac:dyDescent="0.25">
      <c r="A10" s="5" t="s">
        <v>12</v>
      </c>
      <c r="B10" s="6" t="s">
        <v>4</v>
      </c>
      <c r="C10" s="2"/>
      <c r="D10" s="3" t="s">
        <v>4</v>
      </c>
      <c r="E10" s="3" t="s">
        <v>4</v>
      </c>
      <c r="F10" s="3" t="s">
        <v>13</v>
      </c>
      <c r="P10" s="7"/>
    </row>
    <row r="11" spans="1:16" x14ac:dyDescent="0.25">
      <c r="A11" s="5" t="s">
        <v>14</v>
      </c>
      <c r="B11" s="6" t="s">
        <v>22</v>
      </c>
      <c r="C11" s="2"/>
      <c r="D11" s="3" t="s">
        <v>4</v>
      </c>
      <c r="E11" s="3" t="s">
        <v>4</v>
      </c>
      <c r="F11" s="3" t="s">
        <v>15</v>
      </c>
      <c r="P11" s="7"/>
    </row>
    <row r="12" spans="1:16" x14ac:dyDescent="0.25">
      <c r="A12" s="5" t="s">
        <v>16</v>
      </c>
      <c r="B12" s="6" t="s">
        <v>22</v>
      </c>
      <c r="C12" s="2"/>
      <c r="D12" s="3"/>
      <c r="E12" s="3" t="s">
        <v>4</v>
      </c>
      <c r="F12" s="3"/>
      <c r="P12" s="7"/>
    </row>
    <row r="13" spans="1:16" x14ac:dyDescent="0.25">
      <c r="A13" s="5" t="s">
        <v>17</v>
      </c>
      <c r="B13" s="15">
        <v>36526</v>
      </c>
      <c r="C13" s="2"/>
      <c r="D13" s="3" t="s">
        <v>4</v>
      </c>
      <c r="E13" s="3"/>
      <c r="F13" s="8" t="s">
        <v>18</v>
      </c>
      <c r="P13" s="7"/>
    </row>
    <row r="14" spans="1:16" x14ac:dyDescent="0.25">
      <c r="A14" s="5" t="s">
        <v>19</v>
      </c>
      <c r="B14" s="6">
        <v>22</v>
      </c>
      <c r="C14" s="2"/>
      <c r="D14" s="3" t="s">
        <v>4</v>
      </c>
      <c r="E14" s="3"/>
      <c r="F14" s="3"/>
      <c r="P14" s="7"/>
    </row>
    <row r="15" spans="1:16" x14ac:dyDescent="0.25">
      <c r="A15" s="1"/>
      <c r="B15" s="2"/>
      <c r="C15" s="2"/>
      <c r="D15" s="3"/>
      <c r="E15" s="3"/>
      <c r="F15" s="3"/>
      <c r="P15" s="9"/>
    </row>
    <row r="16" spans="1:16" x14ac:dyDescent="0.25">
      <c r="A16" s="1" t="s">
        <v>20</v>
      </c>
      <c r="B16" s="2" t="str">
        <f>IF(B29=1,
       IF(B35="Bencin",IF(B6="",1.5*Sifranti!C23, LOOKUP(B31,Sifranti!A18:A23,Sifranti!C18:C23)),
       IF(B35="Dizel",IF(B6="",1.5*Sifranti!C35,LOOKUP(B31,Sifranti!A30:A35,Sifranti!C30:C35)))),"")</f>
        <v/>
      </c>
      <c r="C16" s="2" t="s">
        <v>21</v>
      </c>
      <c r="D16" s="3" t="s">
        <v>22</v>
      </c>
      <c r="E16" s="3"/>
      <c r="F16" s="3"/>
      <c r="P16" s="9"/>
    </row>
    <row r="17" spans="1:16" x14ac:dyDescent="0.25">
      <c r="A17" s="1" t="s">
        <v>23</v>
      </c>
      <c r="B17" s="2" t="str">
        <f>IF(B29=1,IF(OR(B6&lt;&gt;"",B7&lt;&gt;""),B32*B33,""),"")</f>
        <v/>
      </c>
      <c r="C17" s="2" t="s">
        <v>21</v>
      </c>
      <c r="D17" s="3" t="s">
        <v>22</v>
      </c>
      <c r="E17" s="3"/>
      <c r="F17" s="3"/>
      <c r="P17" s="10"/>
    </row>
    <row r="18" spans="1:16" x14ac:dyDescent="0.25">
      <c r="A18" s="1" t="s">
        <v>24</v>
      </c>
      <c r="B18" s="2">
        <f>IF(B29=2, IF(B36 = "KoloInPodobno", LOOKUP(B8,Sifranti!J3:J6,Sifranti!L3:L6),
                     IF(B36="Bivalno",0,"")),"")</f>
        <v>0</v>
      </c>
      <c r="C18" s="2" t="s">
        <v>21</v>
      </c>
      <c r="D18" s="3" t="s">
        <v>22</v>
      </c>
      <c r="E18" s="3"/>
      <c r="F18" s="3"/>
      <c r="P18" s="10"/>
    </row>
    <row r="19" spans="1:16" x14ac:dyDescent="0.25">
      <c r="A19" s="1" t="s">
        <v>25</v>
      </c>
      <c r="B19" s="2">
        <f>IF(B29=2,
                   IF(B36 = "KoloInPodobno", (B8- LOOKUP(B8,Sifranti!J3:J6)) * LOOKUP(B8,Sifranti!J3:J6,Sifranti!K3:K6),
                     IF(B36="Bivalno",B8*Sifranti!N2,"")),"")</f>
        <v>880</v>
      </c>
      <c r="C19" s="2" t="s">
        <v>21</v>
      </c>
      <c r="D19" s="3" t="s">
        <v>22</v>
      </c>
      <c r="E19" s="3"/>
      <c r="F19" s="3"/>
      <c r="P19" s="10"/>
    </row>
    <row r="20" spans="1:16" x14ac:dyDescent="0.25">
      <c r="A20" s="11" t="s">
        <v>26</v>
      </c>
      <c r="B20" s="2">
        <f>IF(AND(B36="KoloInPodobno",B29=2),VLOOKUP(B9,Sifranti!L19:M33,2,FALSE),
                      IF(AND(B29&lt;&gt;3,B29&lt;&gt;4,B35="Bencin"),VLOOKUP(B9,Sifranti!F19:G33,2,FALSE),
                      IF(AND(B29&lt;&gt;3,B29&lt;&gt;4,B35="Dizel"),VLOOKUP(B9,Sifranti!I19:J33,2,FALSE),"")))</f>
        <v>1000</v>
      </c>
      <c r="C20" s="2" t="s">
        <v>21</v>
      </c>
      <c r="D20" s="3" t="s">
        <v>22</v>
      </c>
      <c r="E20" s="3"/>
      <c r="F20" s="3"/>
    </row>
    <row r="21" spans="1:16" x14ac:dyDescent="0.25">
      <c r="A21" s="11" t="s">
        <v>27</v>
      </c>
      <c r="B21" s="2">
        <f>IF(OR(AND(OR(B36="Bivalno", B36="Osebno"),B10="DA"), AND(B29=1,OR(B10="DA",B11="DA"))),SUM(B16:B20)*0.3,0)</f>
        <v>564</v>
      </c>
      <c r="C21" s="2" t="s">
        <v>21</v>
      </c>
      <c r="D21" s="3" t="s">
        <v>22</v>
      </c>
      <c r="E21" s="3"/>
      <c r="F21" s="3"/>
    </row>
    <row r="22" spans="1:16" ht="13.5" customHeight="1" x14ac:dyDescent="0.25">
      <c r="A22" s="16" t="s">
        <v>73</v>
      </c>
      <c r="B22" s="17">
        <f>IF(B12="DA",100,LOOKUP(B30,Sifranti!O20:O35,Sifranti!P20:P35))</f>
        <v>33</v>
      </c>
      <c r="C22" s="17" t="s">
        <v>74</v>
      </c>
      <c r="D22" s="3" t="s">
        <v>22</v>
      </c>
      <c r="E22" s="3"/>
      <c r="F22" s="3"/>
    </row>
    <row r="23" spans="1:16" x14ac:dyDescent="0.25">
      <c r="A23" s="1" t="s">
        <v>28</v>
      </c>
      <c r="B23" s="1">
        <f>IFERROR(ROUND((SUM(B16:B20)-B21)*(B22)/100,2),"")</f>
        <v>434.28</v>
      </c>
      <c r="C23" s="1" t="s">
        <v>21</v>
      </c>
      <c r="D23" s="3" t="s">
        <v>22</v>
      </c>
      <c r="E23" s="3"/>
      <c r="F23" s="3"/>
    </row>
    <row r="24" spans="1:16" x14ac:dyDescent="0.25">
      <c r="A24" s="2"/>
      <c r="B24" s="2"/>
      <c r="C24" s="2"/>
    </row>
    <row r="25" spans="1:16" x14ac:dyDescent="0.25">
      <c r="A25" s="2"/>
      <c r="B25" s="2"/>
      <c r="C25" s="2"/>
    </row>
    <row r="26" spans="1:16" x14ac:dyDescent="0.25">
      <c r="A26" s="2"/>
      <c r="B26" s="2"/>
      <c r="C26" s="2"/>
    </row>
    <row r="27" spans="1:16" x14ac:dyDescent="0.25">
      <c r="A27" s="2"/>
      <c r="B27" s="2"/>
      <c r="C27" s="2"/>
    </row>
    <row r="28" spans="1:16" hidden="1" x14ac:dyDescent="0.25"/>
    <row r="29" spans="1:16" hidden="1" x14ac:dyDescent="0.25">
      <c r="A29" s="22" t="s">
        <v>75</v>
      </c>
      <c r="B29" s="12">
        <f>IF(AND(B8&lt;=4,B14&lt;=25,B8&lt;&gt;"",B14&lt;&gt;""),3,
IF(OR(B5=Sifranti!F9,B5=Sifranti!F8),4,
IF(B4=Sifranti!C2,1,2)))</f>
        <v>2</v>
      </c>
    </row>
    <row r="30" spans="1:16" hidden="1" x14ac:dyDescent="0.25">
      <c r="A30" s="22" t="s">
        <v>72</v>
      </c>
      <c r="B30" s="12">
        <f>IF(B12="DA",0,IF(AND(B3&lt;&gt;"",B13&lt;&gt;""),DATEDIF(B13,B3,"y"),""))</f>
        <v>21</v>
      </c>
    </row>
    <row r="31" spans="1:16" hidden="1" x14ac:dyDescent="0.25">
      <c r="A31" s="22" t="s">
        <v>76</v>
      </c>
      <c r="B31" s="12" t="str">
        <f>IFERROR(ROUND(IF(B7=Sifranti!C10,B6,
     IF(AND(B6&lt;&gt;"", B35="Bencin"),B6*1.22,
             IF(AND(B6&lt;&gt;"",  B35="Dizel"),B6*1.2,""))),0),"")</f>
        <v/>
      </c>
    </row>
    <row r="32" spans="1:16" hidden="1" x14ac:dyDescent="0.25">
      <c r="A32" s="22" t="s">
        <v>79</v>
      </c>
      <c r="B32" s="12" t="str">
        <f>IF(B29=1,
IF(B35="Bencin",IF(B31&lt;&gt;"",LOOKUP(B31,Sifranti!A18:A23,Sifranti!B18:B23),""),
IF(B35="Dizel",IF(B31&lt;&gt;"",LOOKUP(B31,Sifranti!A30:A35,Sifranti!B30:B35),""),"")),"")</f>
        <v/>
      </c>
    </row>
    <row r="33" spans="1:2" hidden="1" x14ac:dyDescent="0.25">
      <c r="A33" s="22" t="s">
        <v>80</v>
      </c>
      <c r="B33" s="12" t="str">
        <f>IF(B29=1, B31 -
        IF(B35="Bencin", LOOKUP(B31,Sifranti!A18:A23,Sifranti!A18:A23),
   IF(B35="Dizel", LOOKUP(B31,Sifranti!A30:A35,Sifranti!A30:A35),"")),
   "")</f>
        <v/>
      </c>
    </row>
    <row r="34" spans="1:2" hidden="1" x14ac:dyDescent="0.25">
      <c r="A34" s="22" t="s">
        <v>77</v>
      </c>
      <c r="B34" s="12">
        <f>IF(AND(B31="",B35="Dizel"),Sifranti!C35*1.5,
IF(AND(B31="",B35="Bencin"),Sifranti!C23*1.5,""))</f>
        <v>2695.5</v>
      </c>
    </row>
    <row r="35" spans="1:2" hidden="1" x14ac:dyDescent="0.25">
      <c r="A35" s="22" t="s">
        <v>78</v>
      </c>
      <c r="B35" s="12" t="str">
        <f>IF(OR(B5=Sifranti!F2,B5=Sifranti!F4,B5=Sifranti!F6,B5=Sifranti!F7),"Bencin", IF(OR(B5=Sifranti!F3,B5=Sifranti!F5), "Dizel","elektrika/brezIzpustovC02"))</f>
        <v>Dizel</v>
      </c>
    </row>
    <row r="36" spans="1:2" hidden="1" x14ac:dyDescent="0.25">
      <c r="A36" s="22" t="s">
        <v>84</v>
      </c>
      <c r="B36" s="12" t="str">
        <f>VLOOKUP(B4,Sifranti!C2:D6,2,FALSE)</f>
        <v>Bivalno</v>
      </c>
    </row>
    <row r="37" spans="1:2" hidden="1" x14ac:dyDescent="0.25"/>
  </sheetData>
  <sheetProtection algorithmName="SHA-512" hashValue="C/SvN0FP5VJqrboulsCRJt0ssS/auxA+lAIcl4eaxb1Yqprd9DBDAmj212s3JjvmlOskTXuOhn2UoCeTl/0WhQ==" saltValue="tE6ebl/sGirQK5ZID+DiVQ==" spinCount="100000" sheet="1" objects="1" scenarios="1"/>
  <protectedRanges>
    <protectedRange sqref="B3:B14" name="Range1"/>
  </protectedRanges>
  <mergeCells count="1">
    <mergeCell ref="D1:E1"/>
  </mergeCells>
  <dataValidations disablePrompts="1" count="2">
    <dataValidation type="date" operator="greaterThanOrEqual" allowBlank="1" showInputMessage="1" showErrorMessage="1" errorTitle="Vnos datuma &gt;= 1. 1. 2021" error="Vpišite datum večji ali enak 1.1.2021" sqref="B3">
      <formula1>44197</formula1>
    </dataValidation>
    <dataValidation type="decimal" operator="greaterThan" allowBlank="1" showInputMessage="1" showErrorMessage="1" errorTitle="Vnos CO2" error="Vrednost je lahko prazna ali večja od 0" sqref="B6">
      <formula1>0</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5">
        <x14:dataValidation type="list" operator="greaterThan" showInputMessage="1" showErrorMessage="1" errorTitle="Vrsta CO2" error="Dovoljene vrednosti za vrsta C02 :_x000a_- WLTP ali _x000a_- NEDC">
          <x14:formula1>
            <xm:f>Sifranti!$C$10:$C$11</xm:f>
          </x14:formula1>
          <xm:sqref>B7</xm:sqref>
        </x14:dataValidation>
        <x14:dataValidation type="list" showInputMessage="1" showErrorMessage="1">
          <x14:formula1>
            <xm:f>Sifranti!$A$2:$A$4</xm:f>
          </x14:formula1>
          <xm:sqref>B10:B12</xm:sqref>
        </x14:dataValidation>
        <x14:dataValidation type="list" allowBlank="1" showInputMessage="1" showErrorMessage="1">
          <x14:formula1>
            <xm:f>Sifranti!$C$2:$C$6</xm:f>
          </x14:formula1>
          <xm:sqref>B4</xm:sqref>
        </x14:dataValidation>
        <x14:dataValidation type="list" allowBlank="1" showInputMessage="1" showErrorMessage="1">
          <x14:formula1>
            <xm:f>Sifranti!$H$2:$H$16</xm:f>
          </x14:formula1>
          <xm:sqref>B9</xm:sqref>
        </x14:dataValidation>
        <x14:dataValidation type="list" allowBlank="1" showInputMessage="1" showErrorMessage="1" errorTitle="Vrsta goriva" error="Dovoljene so edino vrednosti iz šifranta!">
          <x14:formula1>
            <xm:f>Sifranti!$F$2:$F$9</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B1" workbookViewId="0">
      <selection activeCell="F13" sqref="F13"/>
    </sheetView>
  </sheetViews>
  <sheetFormatPr defaultRowHeight="15" x14ac:dyDescent="0.25"/>
  <cols>
    <col min="3" max="3" width="22.85546875" bestFit="1" customWidth="1"/>
    <col min="4" max="4" width="22.85546875" customWidth="1"/>
    <col min="6" max="6" width="50" bestFit="1" customWidth="1"/>
    <col min="8" max="8" width="19.5703125" bestFit="1" customWidth="1"/>
    <col min="9" max="9" width="15.140625" bestFit="1" customWidth="1"/>
    <col min="10" max="10" width="11.42578125" bestFit="1" customWidth="1"/>
    <col min="12" max="12" width="15.140625" bestFit="1" customWidth="1"/>
  </cols>
  <sheetData>
    <row r="1" spans="1:14" ht="15.75" thickBot="1" x14ac:dyDescent="0.3">
      <c r="A1" s="12" t="s">
        <v>29</v>
      </c>
      <c r="C1" s="12" t="s">
        <v>30</v>
      </c>
      <c r="D1" s="12" t="s">
        <v>85</v>
      </c>
      <c r="F1" s="12" t="s">
        <v>36</v>
      </c>
      <c r="H1" s="12" t="s">
        <v>45</v>
      </c>
      <c r="J1" s="26" t="s">
        <v>81</v>
      </c>
      <c r="K1" s="26"/>
      <c r="L1" s="26"/>
      <c r="N1" s="12" t="s">
        <v>89</v>
      </c>
    </row>
    <row r="2" spans="1:14" ht="30.75" thickBot="1" x14ac:dyDescent="0.3">
      <c r="A2" t="s">
        <v>4</v>
      </c>
      <c r="C2" t="s">
        <v>31</v>
      </c>
      <c r="D2" t="s">
        <v>86</v>
      </c>
      <c r="F2" t="s">
        <v>40</v>
      </c>
      <c r="H2" t="s">
        <v>57</v>
      </c>
      <c r="J2" s="20" t="s">
        <v>83</v>
      </c>
      <c r="K2" s="21" t="s">
        <v>64</v>
      </c>
      <c r="L2" s="21" t="s">
        <v>82</v>
      </c>
      <c r="N2">
        <v>40</v>
      </c>
    </row>
    <row r="3" spans="1:14" ht="15.75" thickBot="1" x14ac:dyDescent="0.3">
      <c r="A3" t="s">
        <v>22</v>
      </c>
      <c r="C3" t="s">
        <v>32</v>
      </c>
      <c r="D3" t="s">
        <v>87</v>
      </c>
      <c r="F3" t="s">
        <v>41</v>
      </c>
      <c r="H3" t="s">
        <v>58</v>
      </c>
      <c r="J3" s="18">
        <v>0</v>
      </c>
      <c r="K3" s="19">
        <v>1</v>
      </c>
      <c r="L3" s="19">
        <v>0</v>
      </c>
    </row>
    <row r="4" spans="1:14" ht="15.75" thickBot="1" x14ac:dyDescent="0.3">
      <c r="C4" t="s">
        <v>33</v>
      </c>
      <c r="D4" t="s">
        <v>88</v>
      </c>
      <c r="F4" t="s">
        <v>38</v>
      </c>
      <c r="H4" t="s">
        <v>59</v>
      </c>
      <c r="J4" s="18">
        <v>20</v>
      </c>
      <c r="K4" s="19">
        <v>2</v>
      </c>
      <c r="L4" s="19">
        <v>20</v>
      </c>
    </row>
    <row r="5" spans="1:14" ht="15.75" thickBot="1" x14ac:dyDescent="0.3">
      <c r="C5" t="s">
        <v>34</v>
      </c>
      <c r="D5" t="s">
        <v>88</v>
      </c>
      <c r="F5" t="s">
        <v>39</v>
      </c>
      <c r="H5" t="s">
        <v>46</v>
      </c>
      <c r="J5" s="18">
        <v>40</v>
      </c>
      <c r="K5" s="19">
        <v>5</v>
      </c>
      <c r="L5" s="19">
        <v>60</v>
      </c>
    </row>
    <row r="6" spans="1:14" ht="15.75" thickBot="1" x14ac:dyDescent="0.3">
      <c r="C6" t="s">
        <v>35</v>
      </c>
      <c r="D6" t="s">
        <v>88</v>
      </c>
      <c r="F6" t="s">
        <v>43</v>
      </c>
      <c r="H6" t="s">
        <v>47</v>
      </c>
      <c r="J6" s="18">
        <v>60</v>
      </c>
      <c r="K6" s="19">
        <v>7</v>
      </c>
      <c r="L6" s="19">
        <v>160</v>
      </c>
    </row>
    <row r="7" spans="1:14" x14ac:dyDescent="0.25">
      <c r="F7" t="s">
        <v>44</v>
      </c>
      <c r="H7" t="s">
        <v>48</v>
      </c>
    </row>
    <row r="8" spans="1:14" x14ac:dyDescent="0.25">
      <c r="F8" t="s">
        <v>42</v>
      </c>
      <c r="H8" t="s">
        <v>49</v>
      </c>
    </row>
    <row r="9" spans="1:14" x14ac:dyDescent="0.25">
      <c r="C9" s="12" t="s">
        <v>90</v>
      </c>
      <c r="F9" t="s">
        <v>37</v>
      </c>
      <c r="H9" t="s">
        <v>50</v>
      </c>
    </row>
    <row r="10" spans="1:14" x14ac:dyDescent="0.25">
      <c r="C10" t="s">
        <v>92</v>
      </c>
      <c r="H10" t="s">
        <v>51</v>
      </c>
    </row>
    <row r="11" spans="1:14" x14ac:dyDescent="0.25">
      <c r="C11" t="s">
        <v>91</v>
      </c>
      <c r="H11" t="s">
        <v>52</v>
      </c>
    </row>
    <row r="12" spans="1:14" x14ac:dyDescent="0.25">
      <c r="H12" t="s">
        <v>53</v>
      </c>
    </row>
    <row r="13" spans="1:14" x14ac:dyDescent="0.25">
      <c r="H13" t="s">
        <v>54</v>
      </c>
    </row>
    <row r="14" spans="1:14" x14ac:dyDescent="0.25">
      <c r="H14" t="s">
        <v>55</v>
      </c>
    </row>
    <row r="15" spans="1:14" x14ac:dyDescent="0.25">
      <c r="H15" t="s">
        <v>56</v>
      </c>
    </row>
    <row r="16" spans="1:14" x14ac:dyDescent="0.25">
      <c r="A16" s="25" t="s">
        <v>61</v>
      </c>
      <c r="B16" s="25"/>
      <c r="C16" s="25"/>
      <c r="D16" s="13"/>
      <c r="H16" t="s">
        <v>60</v>
      </c>
    </row>
    <row r="17" spans="1:16" x14ac:dyDescent="0.25">
      <c r="A17" s="12" t="s">
        <v>62</v>
      </c>
      <c r="B17" s="12" t="s">
        <v>64</v>
      </c>
      <c r="C17" s="12" t="s">
        <v>63</v>
      </c>
      <c r="D17" s="12"/>
    </row>
    <row r="18" spans="1:16" x14ac:dyDescent="0.25">
      <c r="A18">
        <v>0</v>
      </c>
      <c r="B18">
        <v>0</v>
      </c>
      <c r="C18">
        <v>0</v>
      </c>
      <c r="F18" s="14" t="s">
        <v>66</v>
      </c>
      <c r="G18" s="14"/>
      <c r="I18" s="25" t="s">
        <v>67</v>
      </c>
      <c r="J18" s="25"/>
      <c r="L18" s="25" t="s">
        <v>68</v>
      </c>
      <c r="M18" s="25"/>
      <c r="O18" s="14" t="s">
        <v>69</v>
      </c>
      <c r="P18" s="14"/>
    </row>
    <row r="19" spans="1:16" x14ac:dyDescent="0.25">
      <c r="A19">
        <v>50</v>
      </c>
      <c r="B19">
        <v>0.4</v>
      </c>
      <c r="C19">
        <v>0</v>
      </c>
      <c r="F19" t="s">
        <v>57</v>
      </c>
      <c r="G19">
        <v>500</v>
      </c>
      <c r="I19" t="s">
        <v>57</v>
      </c>
      <c r="J19">
        <v>1000</v>
      </c>
      <c r="L19" t="s">
        <v>57</v>
      </c>
      <c r="M19">
        <v>150</v>
      </c>
      <c r="O19" t="s">
        <v>70</v>
      </c>
      <c r="P19" t="s">
        <v>71</v>
      </c>
    </row>
    <row r="20" spans="1:16" x14ac:dyDescent="0.25">
      <c r="A20">
        <v>100</v>
      </c>
      <c r="B20">
        <v>0.7</v>
      </c>
      <c r="C20">
        <v>20</v>
      </c>
      <c r="F20" t="s">
        <v>58</v>
      </c>
      <c r="G20">
        <v>500</v>
      </c>
      <c r="I20" t="s">
        <v>58</v>
      </c>
      <c r="J20">
        <v>1000</v>
      </c>
      <c r="L20" t="s">
        <v>58</v>
      </c>
      <c r="M20">
        <v>150</v>
      </c>
      <c r="O20">
        <v>0</v>
      </c>
      <c r="P20">
        <v>91</v>
      </c>
    </row>
    <row r="21" spans="1:16" x14ac:dyDescent="0.25">
      <c r="A21">
        <v>140</v>
      </c>
      <c r="B21">
        <v>5</v>
      </c>
      <c r="C21">
        <v>48</v>
      </c>
      <c r="F21" t="s">
        <v>59</v>
      </c>
      <c r="G21">
        <v>500</v>
      </c>
      <c r="I21" t="s">
        <v>59</v>
      </c>
      <c r="J21">
        <v>1000</v>
      </c>
      <c r="L21" t="s">
        <v>59</v>
      </c>
      <c r="M21">
        <v>150</v>
      </c>
      <c r="O21">
        <v>1</v>
      </c>
      <c r="P21">
        <v>83</v>
      </c>
    </row>
    <row r="22" spans="1:16" x14ac:dyDescent="0.25">
      <c r="A22">
        <v>190</v>
      </c>
      <c r="B22">
        <v>30</v>
      </c>
      <c r="C22">
        <v>298</v>
      </c>
      <c r="F22" t="s">
        <v>46</v>
      </c>
      <c r="G22">
        <v>500</v>
      </c>
      <c r="I22" t="s">
        <v>46</v>
      </c>
      <c r="J22">
        <v>1000</v>
      </c>
      <c r="L22" t="s">
        <v>46</v>
      </c>
      <c r="M22">
        <v>150</v>
      </c>
      <c r="O22">
        <v>2</v>
      </c>
      <c r="P22">
        <v>76</v>
      </c>
    </row>
    <row r="23" spans="1:16" x14ac:dyDescent="0.25">
      <c r="A23">
        <v>230</v>
      </c>
      <c r="B23">
        <v>50</v>
      </c>
      <c r="C23">
        <v>1498</v>
      </c>
      <c r="F23" t="s">
        <v>47</v>
      </c>
      <c r="G23">
        <v>400</v>
      </c>
      <c r="I23" t="s">
        <v>47</v>
      </c>
      <c r="J23">
        <v>800</v>
      </c>
      <c r="L23" t="s">
        <v>47</v>
      </c>
      <c r="M23">
        <v>100</v>
      </c>
      <c r="O23">
        <v>3</v>
      </c>
      <c r="P23">
        <v>70</v>
      </c>
    </row>
    <row r="24" spans="1:16" x14ac:dyDescent="0.25">
      <c r="F24" t="s">
        <v>48</v>
      </c>
      <c r="G24">
        <v>150</v>
      </c>
      <c r="I24" t="s">
        <v>48</v>
      </c>
      <c r="J24">
        <v>225</v>
      </c>
      <c r="L24" t="s">
        <v>48</v>
      </c>
      <c r="M24">
        <v>30</v>
      </c>
      <c r="O24">
        <v>4</v>
      </c>
      <c r="P24">
        <v>64</v>
      </c>
    </row>
    <row r="25" spans="1:16" x14ac:dyDescent="0.25">
      <c r="F25" t="s">
        <v>49</v>
      </c>
      <c r="G25">
        <v>150</v>
      </c>
      <c r="I25" t="s">
        <v>49</v>
      </c>
      <c r="J25">
        <v>225</v>
      </c>
      <c r="L25" t="s">
        <v>49</v>
      </c>
      <c r="M25">
        <v>30</v>
      </c>
      <c r="O25">
        <v>5</v>
      </c>
      <c r="P25">
        <v>58</v>
      </c>
    </row>
    <row r="26" spans="1:16" x14ac:dyDescent="0.25">
      <c r="F26" t="s">
        <v>50</v>
      </c>
      <c r="G26">
        <v>150</v>
      </c>
      <c r="I26" t="s">
        <v>50</v>
      </c>
      <c r="J26">
        <v>225</v>
      </c>
      <c r="L26" t="s">
        <v>50</v>
      </c>
      <c r="M26">
        <v>30</v>
      </c>
      <c r="O26">
        <v>6</v>
      </c>
      <c r="P26">
        <v>53</v>
      </c>
    </row>
    <row r="27" spans="1:16" x14ac:dyDescent="0.25">
      <c r="F27" t="s">
        <v>51</v>
      </c>
      <c r="G27">
        <v>75</v>
      </c>
      <c r="I27" t="s">
        <v>51</v>
      </c>
      <c r="J27">
        <v>112</v>
      </c>
      <c r="L27" t="s">
        <v>51</v>
      </c>
      <c r="M27">
        <v>15</v>
      </c>
      <c r="O27">
        <v>7</v>
      </c>
      <c r="P27">
        <v>48</v>
      </c>
    </row>
    <row r="28" spans="1:16" x14ac:dyDescent="0.25">
      <c r="A28" s="25" t="s">
        <v>65</v>
      </c>
      <c r="B28" s="25"/>
      <c r="C28" s="25"/>
      <c r="D28" s="13"/>
      <c r="F28" t="s">
        <v>52</v>
      </c>
      <c r="G28">
        <v>75</v>
      </c>
      <c r="I28" t="s">
        <v>52</v>
      </c>
      <c r="J28">
        <v>112</v>
      </c>
      <c r="L28" t="s">
        <v>52</v>
      </c>
      <c r="M28">
        <v>15</v>
      </c>
      <c r="O28">
        <v>8</v>
      </c>
      <c r="P28">
        <v>43</v>
      </c>
    </row>
    <row r="29" spans="1:16" x14ac:dyDescent="0.25">
      <c r="A29" s="12" t="s">
        <v>62</v>
      </c>
      <c r="B29" s="12" t="s">
        <v>64</v>
      </c>
      <c r="C29" s="12" t="s">
        <v>63</v>
      </c>
      <c r="D29" s="12"/>
      <c r="F29" t="s">
        <v>53</v>
      </c>
      <c r="G29">
        <v>75</v>
      </c>
      <c r="I29" t="s">
        <v>53</v>
      </c>
      <c r="J29">
        <v>112</v>
      </c>
      <c r="L29" t="s">
        <v>53</v>
      </c>
      <c r="M29">
        <v>15</v>
      </c>
      <c r="O29">
        <v>9</v>
      </c>
      <c r="P29">
        <v>38</v>
      </c>
    </row>
    <row r="30" spans="1:16" x14ac:dyDescent="0.25">
      <c r="A30">
        <v>0</v>
      </c>
      <c r="B30">
        <v>0</v>
      </c>
      <c r="C30">
        <v>0</v>
      </c>
      <c r="F30" t="s">
        <v>54</v>
      </c>
      <c r="G30">
        <v>50</v>
      </c>
      <c r="I30" t="s">
        <v>54</v>
      </c>
      <c r="J30">
        <v>75</v>
      </c>
      <c r="L30" t="s">
        <v>54</v>
      </c>
      <c r="M30">
        <v>5</v>
      </c>
      <c r="O30">
        <v>10</v>
      </c>
      <c r="P30">
        <v>33</v>
      </c>
    </row>
    <row r="31" spans="1:16" x14ac:dyDescent="0.25">
      <c r="A31">
        <v>50</v>
      </c>
      <c r="B31">
        <v>0.5</v>
      </c>
      <c r="C31">
        <v>0</v>
      </c>
      <c r="F31" t="s">
        <v>55</v>
      </c>
      <c r="G31">
        <v>30</v>
      </c>
      <c r="I31" t="s">
        <v>55</v>
      </c>
      <c r="J31">
        <v>45</v>
      </c>
      <c r="L31" t="s">
        <v>55</v>
      </c>
      <c r="M31">
        <v>5</v>
      </c>
    </row>
    <row r="32" spans="1:16" x14ac:dyDescent="0.25">
      <c r="A32">
        <v>100</v>
      </c>
      <c r="B32">
        <v>0.8</v>
      </c>
      <c r="C32">
        <v>25</v>
      </c>
      <c r="F32" t="s">
        <v>56</v>
      </c>
      <c r="G32">
        <v>10</v>
      </c>
      <c r="I32" t="s">
        <v>56</v>
      </c>
      <c r="J32">
        <v>15</v>
      </c>
      <c r="L32" t="s">
        <v>56</v>
      </c>
      <c r="M32">
        <v>5</v>
      </c>
    </row>
    <row r="33" spans="1:13" x14ac:dyDescent="0.25">
      <c r="A33">
        <v>140</v>
      </c>
      <c r="B33">
        <v>6</v>
      </c>
      <c r="C33">
        <v>57</v>
      </c>
      <c r="F33" t="s">
        <v>60</v>
      </c>
      <c r="G33">
        <v>500</v>
      </c>
      <c r="I33" t="s">
        <v>60</v>
      </c>
      <c r="J33">
        <v>1000</v>
      </c>
      <c r="L33" t="s">
        <v>60</v>
      </c>
      <c r="M33">
        <v>150</v>
      </c>
    </row>
    <row r="34" spans="1:13" x14ac:dyDescent="0.25">
      <c r="A34">
        <v>190</v>
      </c>
      <c r="B34">
        <v>36</v>
      </c>
      <c r="C34">
        <v>357</v>
      </c>
    </row>
    <row r="35" spans="1:13" x14ac:dyDescent="0.25">
      <c r="A35">
        <v>230</v>
      </c>
      <c r="B35">
        <v>60</v>
      </c>
      <c r="C35">
        <v>1797</v>
      </c>
    </row>
  </sheetData>
  <sheetProtection sheet="1" objects="1" scenarios="1"/>
  <sortState ref="H2:H15">
    <sortCondition ref="H2"/>
  </sortState>
  <mergeCells count="5">
    <mergeCell ref="A16:C16"/>
    <mergeCell ref="A28:C28"/>
    <mergeCell ref="I18:J18"/>
    <mergeCell ref="L18:M18"/>
    <mergeCell ref="J1:L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Izracun</vt:lpstr>
      <vt:lpstr>Sifranti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 Buzalkov</dc:creator>
  <cp:lastModifiedBy>Darko Buzalkov</cp:lastModifiedBy>
  <dcterms:created xsi:type="dcterms:W3CDTF">2020-12-02T07:53:14Z</dcterms:created>
  <dcterms:modified xsi:type="dcterms:W3CDTF">2021-01-11T05:01:54Z</dcterms:modified>
  <cp:contentStatus/>
</cp:coreProperties>
</file>